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manager-fr.com\00000-2026\"/>
    </mc:Choice>
  </mc:AlternateContent>
  <xr:revisionPtr revIDLastSave="0" documentId="8_{DFEF2511-F480-44FB-8544-2B569DCB2267}" xr6:coauthVersionLast="47" xr6:coauthVersionMax="47" xr10:uidLastSave="{00000000-0000-0000-0000-000000000000}"/>
  <bookViews>
    <workbookView xWindow="-120" yWindow="-120" windowWidth="24240" windowHeight="13140" xr2:uid="{C1A160B5-F693-FB49-A0FC-3452C55D6207}"/>
  </bookViews>
  <sheets>
    <sheet name="LEASING-MANAGER" sheetId="4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03" i="4" l="1"/>
  <c r="E1500" i="4" s="1"/>
  <c r="J2808" i="4"/>
  <c r="F8" i="4"/>
  <c r="F24" i="4"/>
  <c r="F12" i="4"/>
  <c r="F10" i="4"/>
  <c r="C4" i="4" l="1"/>
  <c r="E4" i="4" s="1"/>
  <c r="F6" i="4"/>
  <c r="F20" i="4" s="1"/>
  <c r="F18" i="4" l="1"/>
  <c r="F16" i="4"/>
  <c r="C31" i="4"/>
  <c r="C29" i="4"/>
  <c r="C33" i="4" s="1"/>
  <c r="C35" i="4" s="1"/>
  <c r="F22" i="4" l="1"/>
  <c r="F14" i="4"/>
</calcChain>
</file>

<file path=xl/sharedStrings.xml><?xml version="1.0" encoding="utf-8"?>
<sst xmlns="http://schemas.openxmlformats.org/spreadsheetml/2006/main" count="25" uniqueCount="25">
  <si>
    <t>Date de début du bail (format JJ/MM/AAAA) :</t>
  </si>
  <si>
    <t xml:space="preserve">Durée du contrat (en nombre de mois) : </t>
  </si>
  <si>
    <t xml:space="preserve">Kilométrage initial (0 pour une voiture neuve) : </t>
  </si>
  <si>
    <t>Kilométrage convenu contractuellement sur toute la période :</t>
  </si>
  <si>
    <t xml:space="preserve">Coût du kilométrage excédentaire (à l'unité) : </t>
  </si>
  <si>
    <t xml:space="preserve">Kilométrage convenu contractuellement à la fin du bail : </t>
  </si>
  <si>
    <t xml:space="preserve">Date de fin du contrat de location : </t>
  </si>
  <si>
    <t xml:space="preserve">Kilométrage annuel théorique : </t>
  </si>
  <si>
    <t xml:space="preserve">Kilométrage hebomadaire théorique : </t>
  </si>
  <si>
    <t xml:space="preserve">Kilométrage mensuel théorique : </t>
  </si>
  <si>
    <t xml:space="preserve">Kilométrage quotidien théorique : </t>
  </si>
  <si>
    <t xml:space="preserve">Relevé du compteur kilométrique : </t>
  </si>
  <si>
    <t xml:space="preserve">Date de la mise à jour (format JJ/MM/AAAA) : </t>
  </si>
  <si>
    <t xml:space="preserve">CONTRAT </t>
  </si>
  <si>
    <t xml:space="preserve">ACTUALISATION DES DONNÉES </t>
  </si>
  <si>
    <t xml:space="preserve">Jours passés : </t>
  </si>
  <si>
    <t xml:space="preserve">Jours restants : </t>
  </si>
  <si>
    <t>Kilométrage réel à ce jour :</t>
  </si>
  <si>
    <t xml:space="preserve">Kilométrage prévu contractuellement à ce jour : </t>
  </si>
  <si>
    <t xml:space="preserve">Pénalité estimée pour kilométrage excédentaire : </t>
  </si>
  <si>
    <t xml:space="preserve">Kilométrage total prévu à la fin du contrat de location : </t>
  </si>
  <si>
    <t>LEASING-MANAGER</t>
  </si>
  <si>
    <t xml:space="preserve">Kilométrage autorisé jusqu'à la fin du contrat de location : </t>
  </si>
  <si>
    <r>
      <t xml:space="preserve">Kilométrage prévu </t>
    </r>
    <r>
      <rPr>
        <b/>
        <sz val="12"/>
        <color rgb="FFFF0000"/>
        <rFont val="Aptos Narrow"/>
        <scheme val="minor"/>
      </rPr>
      <t>supérieur</t>
    </r>
    <r>
      <rPr>
        <sz val="12"/>
        <rFont val="Aptos Narrow"/>
        <scheme val="minor"/>
      </rPr>
      <t xml:space="preserve"> / </t>
    </r>
    <r>
      <rPr>
        <b/>
        <sz val="12"/>
        <color rgb="FF008000"/>
        <rFont val="Aptos Narrow"/>
        <scheme val="minor"/>
      </rPr>
      <t>inférieur</t>
    </r>
    <r>
      <rPr>
        <sz val="12"/>
        <color rgb="FF008000"/>
        <rFont val="Aptos Narrow"/>
        <scheme val="minor"/>
      </rPr>
      <t xml:space="preserve"> </t>
    </r>
    <r>
      <rPr>
        <sz val="12"/>
        <color theme="1"/>
        <rFont val="Aptos Narrow"/>
        <family val="2"/>
        <scheme val="minor"/>
      </rPr>
      <t xml:space="preserve">à la limite autorisée : </t>
    </r>
  </si>
  <si>
    <t>Sur la base des données actualisées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</si>
</sst>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  <font>
      <sz val="12"/>
      <color rgb="FF008000"/>
      <name val="Aptos Narrow"/>
      <scheme val="minor"/>
    </font>
    <font>
      <sz val="12"/>
      <name val="Aptos Narrow"/>
      <scheme val="minor"/>
    </font>
    <font>
      <b/>
      <sz val="12"/>
      <color rgb="FF008000"/>
      <name val="Aptos Narrow"/>
      <scheme val="minor"/>
    </font>
    <font>
      <sz val="12"/>
      <color theme="2"/>
      <name val="Aptos Narrow"/>
      <family val="2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sz val="18"/>
      <color rgb="FF00B0F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3" borderId="0" xfId="0" applyFill="1" applyProtection="1">
      <protection hidden="1"/>
    </xf>
    <xf numFmtId="0" fontId="0" fillId="4" borderId="0" xfId="0" applyFill="1" applyProtection="1">
      <protection hidden="1"/>
    </xf>
    <xf numFmtId="0" fontId="2" fillId="4" borderId="0" xfId="0" applyFont="1" applyFill="1" applyAlignment="1" applyProtection="1">
      <alignment horizontal="right"/>
      <protection hidden="1"/>
    </xf>
    <xf numFmtId="0" fontId="0" fillId="4" borderId="0" xfId="0" applyFill="1" applyAlignment="1" applyProtection="1">
      <alignment horizontal="right" vertical="center"/>
      <protection hidden="1"/>
    </xf>
    <xf numFmtId="14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/>
      <protection hidden="1"/>
    </xf>
    <xf numFmtId="3" fontId="0" fillId="4" borderId="1" xfId="0" applyNumberFormat="1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right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3" xfId="0" applyFill="1" applyBorder="1" applyProtection="1">
      <protection hidden="1"/>
    </xf>
    <xf numFmtId="0" fontId="0" fillId="4" borderId="4" xfId="0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0" fillId="4" borderId="5" xfId="0" applyFill="1" applyBorder="1" applyAlignment="1" applyProtection="1">
      <alignment horizontal="right" vertical="center"/>
      <protection hidden="1"/>
    </xf>
    <xf numFmtId="0" fontId="0" fillId="4" borderId="7" xfId="0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0" fillId="4" borderId="9" xfId="0" applyFill="1" applyBorder="1" applyProtection="1">
      <protection hidden="1"/>
    </xf>
    <xf numFmtId="3" fontId="2" fillId="4" borderId="1" xfId="0" applyNumberFormat="1" applyFont="1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2" fillId="4" borderId="0" xfId="0" applyFont="1" applyFill="1" applyAlignment="1" applyProtection="1">
      <alignment horizontal="center"/>
      <protection hidden="1"/>
    </xf>
    <xf numFmtId="0" fontId="2" fillId="4" borderId="0" xfId="0" applyFont="1" applyFill="1" applyProtection="1">
      <protection hidden="1"/>
    </xf>
    <xf numFmtId="165" fontId="2" fillId="4" borderId="1" xfId="0" applyNumberFormat="1" applyFont="1" applyFill="1" applyBorder="1" applyAlignment="1" applyProtection="1">
      <alignment horizontal="center" vertical="center"/>
      <protection hidden="1"/>
    </xf>
    <xf numFmtId="14" fontId="0" fillId="3" borderId="0" xfId="0" applyNumberFormat="1" applyFill="1" applyProtection="1">
      <protection hidden="1"/>
    </xf>
    <xf numFmtId="14" fontId="7" fillId="4" borderId="0" xfId="0" applyNumberFormat="1" applyFont="1" applyFill="1" applyAlignment="1" applyProtection="1">
      <alignment horizontal="center" vertical="center"/>
      <protection hidden="1"/>
    </xf>
    <xf numFmtId="0" fontId="8" fillId="4" borderId="0" xfId="0" applyFont="1" applyFill="1" applyAlignment="1" applyProtection="1">
      <alignment horizontal="right" vertical="center"/>
      <protection hidden="1"/>
    </xf>
    <xf numFmtId="0" fontId="8" fillId="4" borderId="2" xfId="0" applyFont="1" applyFill="1" applyBorder="1" applyAlignment="1" applyProtection="1">
      <alignment horizontal="right" vertical="center"/>
      <protection hidden="1"/>
    </xf>
    <xf numFmtId="1" fontId="0" fillId="4" borderId="0" xfId="0" applyNumberFormat="1" applyFill="1" applyProtection="1">
      <protection locked="0"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10" fillId="4" borderId="0" xfId="0" applyFont="1" applyFill="1" applyAlignment="1" applyProtection="1">
      <alignment horizontal="left" vertical="center"/>
      <protection hidden="1"/>
    </xf>
    <xf numFmtId="3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vertical="center"/>
      <protection hidden="1"/>
    </xf>
    <xf numFmtId="1" fontId="9" fillId="4" borderId="0" xfId="0" applyNumberFormat="1" applyFont="1" applyFill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right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</cellXfs>
  <cellStyles count="2">
    <cellStyle name="Normal" xfId="0" builtinId="0"/>
    <cellStyle name="Normal 2" xfId="1" xr:uid="{C58A8ECF-D620-934D-8C16-3EF165A0F627}"/>
  </cellStyles>
  <dxfs count="6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color rgb="FF008000"/>
      </font>
    </dxf>
  </dxfs>
  <tableStyles count="0" defaultTableStyle="TableStyleMedium2" defaultPivotStyle="PivotStyleLight16"/>
  <colors>
    <mruColors>
      <color rgb="FF008000"/>
      <color rgb="FF99CCFF"/>
      <color rgb="FFFDE992"/>
      <color rgb="FFC6E0B4"/>
      <color rgb="FFBDD7EE"/>
      <color rgb="FFDDEBF7"/>
      <color rgb="FFFFC7CE"/>
      <color rgb="FFE2EFDA"/>
      <color rgb="FFF7F7F7"/>
      <color rgb="FFEDE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port.manager-fr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#'LEASING-MANAGER'!A1"/><Relationship Id="rId4" Type="http://schemas.openxmlformats.org/officeDocument/2006/relationships/hyperlink" Target="https://www.leasing.manager-fr.com/version-pr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476316</xdr:colOff>
      <xdr:row>2</xdr:row>
      <xdr:rowOff>171516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108A6A-298D-25DC-7CB6-D5DF0D3D3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316" cy="476316"/>
        </a:xfrm>
        <a:prstGeom prst="rect">
          <a:avLst/>
        </a:prstGeom>
      </xdr:spPr>
    </xdr:pic>
    <xdr:clientData/>
  </xdr:twoCellAnchor>
  <xdr:twoCellAnchor>
    <xdr:from>
      <xdr:col>1</xdr:col>
      <xdr:colOff>3076575</xdr:colOff>
      <xdr:row>0</xdr:row>
      <xdr:rowOff>0</xdr:rowOff>
    </xdr:from>
    <xdr:to>
      <xdr:col>4</xdr:col>
      <xdr:colOff>1905000</xdr:colOff>
      <xdr:row>2</xdr:row>
      <xdr:rowOff>47625</xdr:rowOff>
    </xdr:to>
    <xdr:sp macro="" textlink="">
      <xdr:nvSpPr>
        <xdr:cNvPr id="2" name="ZoneText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A15592-BDC0-2BA9-6DEB-C2B1C07AC499}"/>
            </a:ext>
          </a:extLst>
        </xdr:cNvPr>
        <xdr:cNvSpPr txBox="1"/>
      </xdr:nvSpPr>
      <xdr:spPr>
        <a:xfrm>
          <a:off x="3667125" y="0"/>
          <a:ext cx="48577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/>
            <a:t>Contacter</a:t>
          </a:r>
          <a:r>
            <a:rPr lang="fr-FR" sz="1400" baseline="0"/>
            <a:t> le support : </a:t>
          </a:r>
          <a:r>
            <a:rPr lang="fr-FR" sz="1400" u="sng" baseline="0">
              <a:solidFill>
                <a:srgbClr val="0070C0"/>
              </a:solidFill>
            </a:rPr>
            <a:t>https://www.support.manager-fr.com</a:t>
          </a:r>
          <a:endParaRPr lang="fr-FR" sz="1400" u="sng">
            <a:solidFill>
              <a:srgbClr val="0070C0"/>
            </a:solidFill>
          </a:endParaRPr>
        </a:p>
      </xdr:txBody>
    </xdr:sp>
    <xdr:clientData/>
  </xdr:twoCellAnchor>
  <xdr:twoCellAnchor>
    <xdr:from>
      <xdr:col>4</xdr:col>
      <xdr:colOff>638175</xdr:colOff>
      <xdr:row>26</xdr:row>
      <xdr:rowOff>38100</xdr:rowOff>
    </xdr:from>
    <xdr:to>
      <xdr:col>6</xdr:col>
      <xdr:colOff>19050</xdr:colOff>
      <xdr:row>34</xdr:row>
      <xdr:rowOff>219075</xdr:rowOff>
    </xdr:to>
    <xdr:sp macro="" textlink="">
      <xdr:nvSpPr>
        <xdr:cNvPr id="5" name="ZoneText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3FC2E9-D768-D04F-427E-4E7878C61A9B}"/>
            </a:ext>
          </a:extLst>
        </xdr:cNvPr>
        <xdr:cNvSpPr txBox="1"/>
      </xdr:nvSpPr>
      <xdr:spPr>
        <a:xfrm>
          <a:off x="7258050" y="3943350"/>
          <a:ext cx="4314825" cy="1400175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/>
            <a:t>La version PRO vous indiquera à cet endroit le kilométrage maximum à réaliser pour rester dans les limites (par mois, par semaine et même par jour !)</a:t>
          </a:r>
        </a:p>
        <a:p>
          <a:pPr algn="ctr"/>
          <a:br>
            <a:rPr lang="fr-FR" sz="1050"/>
          </a:br>
          <a:r>
            <a:rPr lang="fr-FR" sz="1200">
              <a:solidFill>
                <a:srgbClr val="FF0000"/>
              </a:solidFill>
            </a:rPr>
            <a:t>Actuellement, nous vous la</a:t>
          </a:r>
          <a:r>
            <a:rPr lang="fr-FR" sz="1200" baseline="0">
              <a:solidFill>
                <a:srgbClr val="FF0000"/>
              </a:solidFill>
            </a:rPr>
            <a:t> proposons avec </a:t>
          </a:r>
          <a:r>
            <a:rPr lang="fr-FR" sz="1200" b="1" baseline="0">
              <a:solidFill>
                <a:srgbClr val="FF0000"/>
              </a:solidFill>
            </a:rPr>
            <a:t>75% de remise ! </a:t>
          </a:r>
          <a:r>
            <a:rPr lang="fr-FR" sz="1600" b="1" u="sng" baseline="0">
              <a:solidFill>
                <a:srgbClr val="0070C0"/>
              </a:solidFill>
            </a:rPr>
            <a:t>OBTENIR LA VERSION PRO</a:t>
          </a:r>
          <a:br>
            <a:rPr lang="fr-FR" sz="1400"/>
          </a:br>
          <a:endParaRPr lang="fr-FR" sz="14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A826-AE71-42B4-A1D7-6AABC3D72530}">
  <dimension ref="A1:J2808"/>
  <sheetViews>
    <sheetView showRowColHeaders="0" tabSelected="1" workbookViewId="0">
      <selection activeCell="C8" sqref="C8"/>
    </sheetView>
  </sheetViews>
  <sheetFormatPr baseColWidth="10" defaultColWidth="0" defaultRowHeight="15" zeroHeight="1"/>
  <cols>
    <col min="1" max="1" width="6.88671875" style="7" customWidth="1"/>
    <col min="2" max="2" width="50.77734375" style="7" customWidth="1"/>
    <col min="3" max="3" width="15.77734375" style="7" customWidth="1"/>
    <col min="4" max="4" width="3.77734375" style="7" customWidth="1"/>
    <col min="5" max="5" width="41.77734375" style="7" customWidth="1"/>
    <col min="6" max="6" width="15.77734375" style="7" customWidth="1"/>
    <col min="7" max="7" width="11.5546875" style="7" customWidth="1"/>
    <col min="8" max="8" width="0" style="7" hidden="1" customWidth="1"/>
    <col min="9" max="16384" width="11.5546875" style="7" hidden="1"/>
  </cols>
  <sheetData>
    <row r="1" spans="1:8" s="2" customFormat="1" ht="5.0999999999999996" customHeight="1">
      <c r="A1" s="34">
        <v>46361</v>
      </c>
      <c r="B1" s="8"/>
      <c r="C1" s="8"/>
      <c r="D1" s="8"/>
      <c r="E1" s="8"/>
      <c r="F1" s="8"/>
      <c r="G1" s="8"/>
      <c r="H1" s="1"/>
    </row>
    <row r="2" spans="1:8" s="2" customFormat="1" ht="20.100000000000001" customHeight="1">
      <c r="A2" s="8"/>
      <c r="B2" s="36" t="s">
        <v>21</v>
      </c>
      <c r="C2" s="8"/>
      <c r="D2" s="8"/>
      <c r="E2" s="10"/>
      <c r="F2" s="39"/>
      <c r="G2" s="8"/>
      <c r="H2" s="1"/>
    </row>
    <row r="3" spans="1:8" s="2" customFormat="1" ht="15" customHeight="1">
      <c r="A3" s="8"/>
      <c r="B3" s="8"/>
      <c r="C3" s="8"/>
      <c r="D3" s="8"/>
      <c r="E3" s="8"/>
      <c r="F3" s="8"/>
      <c r="G3" s="8"/>
      <c r="H3" s="1"/>
    </row>
    <row r="4" spans="1:8" s="2" customFormat="1" ht="20.100000000000001" customHeight="1">
      <c r="A4" s="8"/>
      <c r="B4" s="32" t="s">
        <v>13</v>
      </c>
      <c r="C4" s="31">
        <f ca="1">IF(J2808&gt;E1503,"#",C6)</f>
        <v>45929</v>
      </c>
      <c r="D4" s="8"/>
      <c r="E4" s="32" t="str">
        <f ca="1">IF($C$4="#","Votre fichier nécessite une mise à jour !","DONNÉES CONTRACTUELLES")</f>
        <v>DONNÉES CONTRACTUELLES</v>
      </c>
      <c r="F4" s="35"/>
      <c r="G4" s="8"/>
      <c r="H4" s="1"/>
    </row>
    <row r="5" spans="1:8" s="2" customFormat="1" ht="5.0999999999999996" customHeight="1">
      <c r="A5" s="8"/>
      <c r="B5" s="8"/>
      <c r="C5" s="8"/>
      <c r="D5" s="8"/>
      <c r="E5" s="8"/>
      <c r="F5" s="8"/>
      <c r="G5" s="8"/>
      <c r="H5" s="1"/>
    </row>
    <row r="6" spans="1:8" s="2" customFormat="1" ht="20.100000000000001" customHeight="1">
      <c r="A6" s="8"/>
      <c r="B6" s="10" t="s">
        <v>0</v>
      </c>
      <c r="C6" s="3">
        <v>45929</v>
      </c>
      <c r="D6" s="8"/>
      <c r="E6" s="10" t="s">
        <v>6</v>
      </c>
      <c r="F6" s="11">
        <f ca="1">IF(C8&gt;0,EDATE(C4,C8)-1,"-")</f>
        <v>47024</v>
      </c>
      <c r="G6" s="8"/>
      <c r="H6" s="1"/>
    </row>
    <row r="7" spans="1:8" s="2" customFormat="1" ht="5.0999999999999996" customHeight="1">
      <c r="A7" s="8"/>
      <c r="B7" s="10"/>
      <c r="C7" s="8"/>
      <c r="D7" s="8"/>
      <c r="E7" s="10"/>
      <c r="F7" s="12"/>
      <c r="G7" s="8"/>
      <c r="H7" s="1"/>
    </row>
    <row r="8" spans="1:8" s="2" customFormat="1" ht="20.100000000000001" customHeight="1">
      <c r="A8" s="8"/>
      <c r="B8" s="10" t="s">
        <v>1</v>
      </c>
      <c r="C8" s="4">
        <v>36</v>
      </c>
      <c r="D8" s="8"/>
      <c r="E8" s="10" t="s">
        <v>5</v>
      </c>
      <c r="F8" s="13">
        <f>IF(C8&gt;0,C10+C12,"-")</f>
        <v>45000</v>
      </c>
      <c r="G8" s="8"/>
      <c r="H8" s="1"/>
    </row>
    <row r="9" spans="1:8" s="2" customFormat="1" ht="5.0999999999999996" customHeight="1">
      <c r="A9" s="8"/>
      <c r="B9" s="10"/>
      <c r="C9" s="8"/>
      <c r="D9" s="8"/>
      <c r="E9" s="10"/>
      <c r="F9" s="8"/>
      <c r="G9" s="8"/>
      <c r="H9" s="1"/>
    </row>
    <row r="10" spans="1:8" s="2" customFormat="1" ht="20.100000000000001" customHeight="1">
      <c r="A10" s="8"/>
      <c r="B10" s="10" t="s">
        <v>2</v>
      </c>
      <c r="C10" s="4">
        <v>0</v>
      </c>
      <c r="D10" s="8"/>
      <c r="E10" s="10" t="s">
        <v>7</v>
      </c>
      <c r="F10" s="13">
        <f>IF(C8&gt;0,C12/C8*12,"-")</f>
        <v>15000</v>
      </c>
      <c r="G10" s="8"/>
      <c r="H10" s="1"/>
    </row>
    <row r="11" spans="1:8" s="2" customFormat="1" ht="5.0999999999999996" customHeight="1">
      <c r="A11" s="8"/>
      <c r="B11" s="10"/>
      <c r="C11" s="14"/>
      <c r="D11" s="8"/>
      <c r="E11" s="10"/>
      <c r="F11" s="8"/>
      <c r="G11" s="8"/>
      <c r="H11" s="1"/>
    </row>
    <row r="12" spans="1:8" s="2" customFormat="1" ht="20.100000000000001" customHeight="1">
      <c r="A12" s="8"/>
      <c r="B12" s="10" t="s">
        <v>3</v>
      </c>
      <c r="C12" s="5">
        <v>45000</v>
      </c>
      <c r="D12" s="8"/>
      <c r="E12" s="10" t="s">
        <v>9</v>
      </c>
      <c r="F12" s="13">
        <f>IF(C8&gt;0,C12/C8,"-")</f>
        <v>1250</v>
      </c>
      <c r="G12" s="8"/>
      <c r="H12" s="1"/>
    </row>
    <row r="13" spans="1:8" s="2" customFormat="1" ht="5.0999999999999996" customHeight="1">
      <c r="A13" s="8"/>
      <c r="B13" s="10"/>
      <c r="C13" s="14"/>
      <c r="D13" s="8"/>
      <c r="E13" s="10"/>
      <c r="F13" s="8"/>
      <c r="G13" s="8"/>
      <c r="H13" s="1"/>
    </row>
    <row r="14" spans="1:8" s="2" customFormat="1" ht="20.100000000000001" customHeight="1">
      <c r="A14" s="8"/>
      <c r="B14" s="10" t="s">
        <v>4</v>
      </c>
      <c r="C14" s="6">
        <v>0.18</v>
      </c>
      <c r="D14" s="8"/>
      <c r="E14" s="10" t="s">
        <v>8</v>
      </c>
      <c r="F14" s="13">
        <f ca="1">IF(C8&gt;0,F16*7,"-")</f>
        <v>287.67123287671234</v>
      </c>
      <c r="G14" s="8"/>
      <c r="H14" s="1"/>
    </row>
    <row r="15" spans="1:8" s="2" customFormat="1" ht="5.0999999999999996" customHeight="1">
      <c r="A15" s="8"/>
      <c r="B15" s="10"/>
      <c r="C15" s="14"/>
      <c r="D15" s="8"/>
      <c r="E15" s="10"/>
      <c r="F15" s="8"/>
      <c r="G15" s="8"/>
      <c r="H15" s="1"/>
    </row>
    <row r="16" spans="1:8" s="2" customFormat="1" ht="20.100000000000001" customHeight="1">
      <c r="A16" s="8"/>
      <c r="B16" s="10"/>
      <c r="C16" s="10"/>
      <c r="D16" s="8"/>
      <c r="E16" s="10" t="s">
        <v>10</v>
      </c>
      <c r="F16" s="13">
        <f ca="1">IF(C8&gt;0,C12/(F6-C4),"-")</f>
        <v>41.095890410958901</v>
      </c>
      <c r="G16" s="8"/>
      <c r="H16" s="1"/>
    </row>
    <row r="17" spans="1:8" s="2" customFormat="1" ht="4.5" customHeight="1">
      <c r="A17" s="8"/>
      <c r="B17" s="8"/>
      <c r="C17" s="8"/>
      <c r="D17" s="8"/>
      <c r="E17" s="8"/>
      <c r="F17" s="8"/>
      <c r="G17" s="8"/>
      <c r="H17" s="1"/>
    </row>
    <row r="18" spans="1:8" s="2" customFormat="1" ht="20.100000000000001" customHeight="1">
      <c r="A18" s="8"/>
      <c r="B18" s="8"/>
      <c r="C18" s="8"/>
      <c r="D18" s="8"/>
      <c r="E18" s="15" t="s">
        <v>15</v>
      </c>
      <c r="F18" s="16">
        <f ca="1">IF(C8&gt;0,IF(C22&gt;0,IF(C22&gt;F6,F6-C4,C22-C4),"0"),"-")</f>
        <v>41</v>
      </c>
      <c r="G18" s="8"/>
      <c r="H18" s="1"/>
    </row>
    <row r="19" spans="1:8" s="2" customFormat="1" ht="5.0999999999999996" customHeight="1" thickBot="1">
      <c r="A19" s="8"/>
      <c r="B19" s="8"/>
      <c r="C19" s="8"/>
      <c r="D19" s="8"/>
      <c r="E19" s="15"/>
      <c r="F19" s="8"/>
      <c r="G19" s="8"/>
      <c r="H19" s="1"/>
    </row>
    <row r="20" spans="1:8" s="2" customFormat="1" ht="20.100000000000001" customHeight="1">
      <c r="A20" s="8"/>
      <c r="B20" s="33" t="s">
        <v>14</v>
      </c>
      <c r="C20" s="17"/>
      <c r="D20" s="18"/>
      <c r="E20" s="15" t="s">
        <v>16</v>
      </c>
      <c r="F20" s="16">
        <f ca="1">IF(C8&gt;0,IF(C22&gt;0,IF(C22&gt;F6,0,F6-C22),F6-C4),"-")</f>
        <v>1054</v>
      </c>
      <c r="G20" s="8"/>
      <c r="H20" s="1"/>
    </row>
    <row r="21" spans="1:8" s="2" customFormat="1" ht="5.0999999999999996" customHeight="1">
      <c r="A21" s="8"/>
      <c r="B21" s="19"/>
      <c r="C21" s="8"/>
      <c r="D21" s="20"/>
      <c r="E21" s="15"/>
      <c r="F21" s="8"/>
      <c r="G21" s="8"/>
      <c r="H21" s="1"/>
    </row>
    <row r="22" spans="1:8" s="2" customFormat="1" ht="20.100000000000001" customHeight="1">
      <c r="A22" s="8"/>
      <c r="B22" s="21" t="s">
        <v>12</v>
      </c>
      <c r="C22" s="3">
        <v>45970</v>
      </c>
      <c r="D22" s="20"/>
      <c r="E22" s="15" t="s">
        <v>18</v>
      </c>
      <c r="F22" s="13">
        <f ca="1">IF(C8&gt;0,IF(C22&gt;0,C10+F18*F16,C12),"-")</f>
        <v>1684.9315068493149</v>
      </c>
      <c r="G22" s="8"/>
      <c r="H22" s="1"/>
    </row>
    <row r="23" spans="1:8" s="2" customFormat="1" ht="5.0999999999999996" customHeight="1">
      <c r="A23" s="8"/>
      <c r="B23" s="19"/>
      <c r="C23" s="8"/>
      <c r="D23" s="20"/>
      <c r="E23" s="15"/>
      <c r="F23" s="8"/>
      <c r="G23" s="8"/>
      <c r="H23" s="1"/>
    </row>
    <row r="24" spans="1:8" s="2" customFormat="1" ht="20.100000000000001" customHeight="1">
      <c r="A24" s="8"/>
      <c r="B24" s="21" t="s">
        <v>11</v>
      </c>
      <c r="C24" s="5">
        <v>2380</v>
      </c>
      <c r="D24" s="20"/>
      <c r="E24" s="15" t="s">
        <v>17</v>
      </c>
      <c r="F24" s="13">
        <f>IF(C8&gt;0,IF(C22&gt;0,C24-C10,C10),"-")</f>
        <v>2380</v>
      </c>
      <c r="G24" s="8"/>
      <c r="H24" s="1"/>
    </row>
    <row r="25" spans="1:8" s="2" customFormat="1" ht="4.5" customHeight="1">
      <c r="A25" s="8"/>
      <c r="B25" s="19"/>
      <c r="C25" s="8"/>
      <c r="D25" s="20"/>
      <c r="E25" s="8"/>
      <c r="F25" s="14"/>
      <c r="G25" s="8"/>
      <c r="H25" s="1"/>
    </row>
    <row r="26" spans="1:8" s="2" customFormat="1" ht="5.0999999999999996" customHeight="1" thickBot="1">
      <c r="A26" s="8"/>
      <c r="B26" s="22"/>
      <c r="C26" s="23"/>
      <c r="D26" s="24"/>
      <c r="E26" s="8"/>
      <c r="F26" s="8"/>
      <c r="G26" s="8"/>
      <c r="H26" s="1"/>
    </row>
    <row r="27" spans="1:8" s="2" customFormat="1" ht="20.100000000000001" customHeight="1">
      <c r="A27" s="8"/>
      <c r="B27" s="9" t="s">
        <v>24</v>
      </c>
      <c r="C27" s="8"/>
      <c r="D27" s="8"/>
      <c r="E27" s="8"/>
      <c r="F27" s="8"/>
      <c r="G27" s="8"/>
      <c r="H27" s="1"/>
    </row>
    <row r="28" spans="1:8" s="2" customFormat="1" ht="5.0999999999999996" customHeight="1">
      <c r="A28" s="8"/>
      <c r="B28" s="8"/>
      <c r="C28" s="8"/>
      <c r="D28" s="8"/>
      <c r="E28" s="8"/>
      <c r="F28" s="8"/>
      <c r="G28" s="8"/>
      <c r="H28" s="1"/>
    </row>
    <row r="29" spans="1:8" s="2" customFormat="1" ht="20.100000000000001" customHeight="1">
      <c r="A29" s="8"/>
      <c r="B29" s="10" t="s">
        <v>20</v>
      </c>
      <c r="C29" s="25">
        <f ca="1">IF(C4&gt;0,IF(OR(C22&gt;F6, C22=""),"-",(C24-C10)/(C22-C4)*(F6-C4)+C10),"-")</f>
        <v>63563.414634146342</v>
      </c>
      <c r="D29" s="26"/>
      <c r="E29" s="41"/>
      <c r="F29" s="41"/>
      <c r="G29" s="8"/>
      <c r="H29" s="1"/>
    </row>
    <row r="30" spans="1:8" s="2" customFormat="1" ht="5.0999999999999996" customHeight="1">
      <c r="A30" s="8"/>
      <c r="B30" s="8"/>
      <c r="C30" s="27"/>
      <c r="D30" s="8"/>
      <c r="E30" s="14"/>
      <c r="F30" s="14"/>
      <c r="G30" s="8"/>
      <c r="H30" s="1"/>
    </row>
    <row r="31" spans="1:8" s="2" customFormat="1" ht="20.100000000000001" customHeight="1">
      <c r="A31" s="8"/>
      <c r="B31" s="10" t="s">
        <v>22</v>
      </c>
      <c r="C31" s="25">
        <f ca="1">IF(C4&gt;0,IF(OR(C22&gt;F6, C22=""),"-",IF(F8-C24&lt;=0,0,F8-C24)),"-")</f>
        <v>42620</v>
      </c>
      <c r="D31" s="26"/>
      <c r="E31" s="41"/>
      <c r="F31" s="41"/>
      <c r="G31" s="8"/>
      <c r="H31" s="1"/>
    </row>
    <row r="32" spans="1:8" s="2" customFormat="1" ht="5.0999999999999996" customHeight="1">
      <c r="A32" s="8"/>
      <c r="B32" s="8"/>
      <c r="C32" s="28"/>
      <c r="D32" s="8"/>
      <c r="E32" s="10"/>
      <c r="F32" s="38"/>
      <c r="G32" s="8"/>
      <c r="H32" s="1"/>
    </row>
    <row r="33" spans="1:8" s="2" customFormat="1" ht="20.100000000000001" customHeight="1">
      <c r="A33" s="8"/>
      <c r="B33" s="10" t="s">
        <v>23</v>
      </c>
      <c r="C33" s="25">
        <f ca="1">IF(C4&gt;0,IF(OR(C22&gt;F6, C22=""),"-",C29-F8),"-")</f>
        <v>18563.414634146342</v>
      </c>
      <c r="D33" s="26"/>
      <c r="E33" s="42"/>
      <c r="F33" s="42"/>
      <c r="G33" s="8"/>
      <c r="H33" s="1"/>
    </row>
    <row r="34" spans="1:8" s="2" customFormat="1" ht="5.0999999999999996" customHeight="1">
      <c r="A34" s="8"/>
      <c r="B34" s="8"/>
      <c r="C34" s="28"/>
      <c r="D34" s="8"/>
      <c r="E34" s="10"/>
      <c r="F34" s="38"/>
      <c r="G34" s="8"/>
      <c r="H34" s="1"/>
    </row>
    <row r="35" spans="1:8" s="2" customFormat="1" ht="20.100000000000001" customHeight="1">
      <c r="A35" s="8"/>
      <c r="B35" s="10" t="s">
        <v>19</v>
      </c>
      <c r="C35" s="29">
        <f ca="1">IF(C4&gt;0,IF(OR(C22&gt;F6, C22=""),"-",IF(C33&lt;=0,0,C33*C14)),"-")</f>
        <v>3341.4146341463415</v>
      </c>
      <c r="D35" s="26"/>
      <c r="E35" s="10"/>
      <c r="F35" s="37"/>
      <c r="G35" s="8"/>
      <c r="H35" s="1"/>
    </row>
    <row r="36" spans="1:8" s="2" customFormat="1" ht="5.0999999999999996" customHeight="1">
      <c r="A36" s="8"/>
      <c r="B36" s="8"/>
      <c r="C36" s="8"/>
      <c r="D36" s="8"/>
      <c r="E36" s="8"/>
      <c r="F36" s="8"/>
      <c r="G36" s="8"/>
      <c r="H36" s="1"/>
    </row>
    <row r="37" spans="1:8" s="2" customFormat="1" ht="20.100000000000001" customHeight="1">
      <c r="A37" s="8"/>
      <c r="B37" s="26"/>
      <c r="C37" s="26"/>
      <c r="D37" s="26"/>
      <c r="E37" s="26"/>
      <c r="F37" s="8"/>
      <c r="G37" s="8"/>
      <c r="H37" s="1"/>
    </row>
    <row r="38" spans="1:8" s="2" customFormat="1" ht="5.0999999999999996" customHeight="1">
      <c r="A38" s="8"/>
      <c r="B38" s="8"/>
      <c r="C38" s="8"/>
      <c r="D38" s="8"/>
      <c r="E38" s="8"/>
      <c r="F38" s="8"/>
      <c r="G38" s="8"/>
      <c r="H38" s="1"/>
    </row>
    <row r="39" spans="1:8" s="2" customFormat="1" ht="20.100000000000001" hidden="1" customHeight="1">
      <c r="A39" s="8"/>
      <c r="B39" s="40"/>
      <c r="C39" s="40"/>
      <c r="D39" s="40"/>
      <c r="E39" s="40"/>
      <c r="F39" s="8"/>
      <c r="G39" s="8"/>
      <c r="H39" s="1"/>
    </row>
    <row r="40" spans="1:8" s="2" customFormat="1" ht="5.0999999999999996" hidden="1" customHeight="1">
      <c r="A40" s="8"/>
      <c r="B40" s="8"/>
      <c r="C40" s="8"/>
      <c r="D40" s="8"/>
      <c r="E40" s="8"/>
      <c r="F40" s="8"/>
      <c r="G40" s="8"/>
      <c r="H40" s="1"/>
    </row>
    <row r="41" spans="1:8" s="2" customFormat="1" ht="20.100000000000001" hidden="1" customHeight="1">
      <c r="A41" s="8"/>
      <c r="B41" s="40"/>
      <c r="C41" s="40"/>
      <c r="D41" s="40"/>
      <c r="E41" s="40"/>
      <c r="F41" s="8"/>
      <c r="G41" s="8"/>
      <c r="H41" s="1"/>
    </row>
    <row r="42" spans="1:8" s="2" customFormat="1" ht="5.0999999999999996" hidden="1" customHeight="1">
      <c r="A42" s="8"/>
      <c r="B42" s="8"/>
      <c r="C42" s="8"/>
      <c r="D42" s="8"/>
      <c r="E42" s="8"/>
      <c r="F42" s="8"/>
      <c r="G42" s="8"/>
      <c r="H42" s="1"/>
    </row>
    <row r="43" spans="1:8" s="2" customFormat="1" ht="20.100000000000001" hidden="1" customHeight="1">
      <c r="A43" s="8"/>
      <c r="B43" s="40"/>
      <c r="C43" s="40"/>
      <c r="D43" s="40"/>
      <c r="E43" s="40"/>
      <c r="F43" s="8"/>
      <c r="G43" s="8"/>
      <c r="H43" s="1"/>
    </row>
    <row r="44" spans="1:8" s="2" customFormat="1" ht="5.0999999999999996" hidden="1" customHeight="1">
      <c r="A44" s="8"/>
      <c r="B44" s="8"/>
      <c r="C44" s="8"/>
      <c r="D44" s="8"/>
      <c r="E44" s="8"/>
      <c r="F44" s="8"/>
      <c r="G44" s="8"/>
      <c r="H44" s="1"/>
    </row>
    <row r="45" spans="1:8" s="2" customFormat="1" ht="20.100000000000001" hidden="1" customHeight="1">
      <c r="A45" s="8"/>
      <c r="B45" s="40"/>
      <c r="C45" s="40"/>
      <c r="D45" s="40"/>
      <c r="E45" s="40"/>
      <c r="F45" s="8"/>
      <c r="G45" s="8"/>
      <c r="H45" s="1"/>
    </row>
    <row r="46" spans="1:8" s="2" customFormat="1" ht="5.0999999999999996" hidden="1" customHeight="1">
      <c r="A46" s="8"/>
      <c r="B46" s="8"/>
      <c r="C46" s="8"/>
      <c r="D46" s="8"/>
      <c r="E46" s="8"/>
      <c r="F46" s="8"/>
      <c r="G46" s="8"/>
      <c r="H46" s="1"/>
    </row>
    <row r="47" spans="1:8" s="2" customFormat="1" ht="20.100000000000001" hidden="1" customHeight="1">
      <c r="A47" s="8"/>
      <c r="B47" s="40"/>
      <c r="C47" s="40"/>
      <c r="D47" s="40"/>
      <c r="E47" s="40"/>
      <c r="F47" s="8"/>
      <c r="G47" s="8"/>
      <c r="H47" s="1"/>
    </row>
    <row r="48" spans="1:8" s="2" customFormat="1" ht="5.0999999999999996" hidden="1" customHeight="1">
      <c r="A48" s="8"/>
      <c r="B48" s="8"/>
      <c r="C48" s="8"/>
      <c r="D48" s="8"/>
      <c r="E48" s="8"/>
      <c r="F48" s="8"/>
      <c r="G48" s="8"/>
      <c r="H48" s="1"/>
    </row>
    <row r="49" spans="1:8" s="2" customFormat="1" ht="20.100000000000001" hidden="1" customHeight="1">
      <c r="A49" s="8"/>
      <c r="B49" s="40"/>
      <c r="C49" s="40"/>
      <c r="D49" s="40"/>
      <c r="E49" s="40"/>
      <c r="F49" s="8"/>
      <c r="G49" s="8"/>
      <c r="H49" s="1"/>
    </row>
    <row r="50" spans="1:8" s="2" customFormat="1" ht="5.0999999999999996" hidden="1" customHeight="1">
      <c r="A50" s="8"/>
      <c r="B50" s="8"/>
      <c r="C50" s="8"/>
      <c r="D50" s="8"/>
      <c r="E50" s="8"/>
      <c r="F50" s="8"/>
      <c r="G50" s="8"/>
      <c r="H50" s="1"/>
    </row>
    <row r="51" spans="1:8" s="2" customFormat="1" ht="20.100000000000001" hidden="1" customHeight="1">
      <c r="A51" s="8"/>
      <c r="B51" s="40"/>
      <c r="C51" s="40"/>
      <c r="D51" s="40"/>
      <c r="E51" s="40"/>
      <c r="F51" s="8"/>
      <c r="G51" s="8"/>
      <c r="H51" s="1"/>
    </row>
    <row r="52" spans="1:8">
      <c r="A52" s="8"/>
      <c r="B52" s="8"/>
      <c r="C52" s="8"/>
      <c r="D52" s="8"/>
      <c r="E52" s="8"/>
      <c r="F52" s="8"/>
      <c r="G52" s="8"/>
    </row>
    <row r="1500" spans="5:5" hidden="1">
      <c r="E1500" s="30">
        <f>DAY(E1503)</f>
        <v>5</v>
      </c>
    </row>
    <row r="1503" spans="5:5" hidden="1">
      <c r="E1503" s="30">
        <f>$A$1</f>
        <v>46361</v>
      </c>
    </row>
    <row r="2808" spans="10:10" hidden="1">
      <c r="J2808" s="30">
        <f ca="1">TODAY()</f>
        <v>45977</v>
      </c>
    </row>
  </sheetData>
  <sheetProtection algorithmName="SHA-512" hashValue="FhtT+i+dBQcxhXl8uW/C1JuFrfL2L1ZxgdM5ZgnP7nyhNs5/6Oh9CMB3MT4X9oAjUdwNbUvahQivCII2e0uhAw==" saltValue="2430pnPsW2bMbWbM5qFKVQ==" spinCount="100000" sheet="1" objects="1" scenarios="1" selectLockedCells="1"/>
  <mergeCells count="10">
    <mergeCell ref="B49:E49"/>
    <mergeCell ref="B51:E51"/>
    <mergeCell ref="E29:F29"/>
    <mergeCell ref="B39:E39"/>
    <mergeCell ref="B41:E41"/>
    <mergeCell ref="B43:E43"/>
    <mergeCell ref="B45:E45"/>
    <mergeCell ref="B47:E47"/>
    <mergeCell ref="E31:F31"/>
    <mergeCell ref="E33:F33"/>
  </mergeCells>
  <conditionalFormatting sqref="C33">
    <cfRule type="expression" dxfId="5" priority="6">
      <formula>$C$33&lt;0</formula>
    </cfRule>
    <cfRule type="expression" dxfId="4" priority="7">
      <formula>$C$33&gt;0</formula>
    </cfRule>
  </conditionalFormatting>
  <conditionalFormatting sqref="C35">
    <cfRule type="expression" dxfId="3" priority="4">
      <formula>$C$35=0</formula>
    </cfRule>
    <cfRule type="expression" dxfId="2" priority="5">
      <formula>$C$35&gt;0</formula>
    </cfRule>
  </conditionalFormatting>
  <conditionalFormatting sqref="E4">
    <cfRule type="expression" dxfId="1" priority="3">
      <formula>$C$4="#"</formula>
    </cfRule>
  </conditionalFormatting>
  <conditionalFormatting sqref="F4">
    <cfRule type="containsText" dxfId="0" priority="1" operator="containsText" text="ACHETER">
      <formula>NOT(ISERROR(SEARCH("ACHETER",F4)))</formula>
    </cfRule>
  </conditionalFormatting>
  <dataValidations count="1">
    <dataValidation type="custom" allowBlank="1" showInputMessage="1" showErrorMessage="1" sqref="F2" xr:uid="{548C3F70-FE4E-4CA1-A1EE-88CAAFAA9D62}">
      <formula1>$E$1500=5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LEASING-MANAGER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leasin-manager</dc:title>
  <dc:subject/>
  <dc:creator>manager-fr</dc:creator>
  <cp:keywords>suivi-kilometrage-leasing</cp:keywords>
  <dc:description/>
  <cp:lastModifiedBy>Jean OSTERTAG</cp:lastModifiedBy>
  <dcterms:created xsi:type="dcterms:W3CDTF">2024-09-14T04:15:02Z</dcterms:created>
  <dcterms:modified xsi:type="dcterms:W3CDTF">2025-11-16T00:29:53Z</dcterms:modified>
  <cp:category/>
</cp:coreProperties>
</file>